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5480" windowHeight="10995"/>
  </bookViews>
  <sheets>
    <sheet name="Urlaubsanspruch HiWi" sheetId="4" r:id="rId1"/>
  </sheets>
  <definedNames>
    <definedName name="_xlnm.Print_Area" localSheetId="0">'Urlaubsanspruch HiWi'!$A$2:$Q$36</definedName>
  </definedNames>
  <calcPr calcId="145621"/>
</workbook>
</file>

<file path=xl/calcChain.xml><?xml version="1.0" encoding="utf-8"?>
<calcChain xmlns="http://schemas.openxmlformats.org/spreadsheetml/2006/main">
  <c r="C33" i="4" l="1"/>
  <c r="D33" i="4" s="1"/>
  <c r="C15" i="4"/>
  <c r="D15" i="4" s="1"/>
  <c r="H15" i="4" s="1"/>
  <c r="F15" i="4" s="1"/>
  <c r="C16" i="4"/>
  <c r="C17" i="4"/>
  <c r="C18" i="4"/>
  <c r="D18" i="4" s="1"/>
  <c r="H18" i="4" s="1"/>
  <c r="F18" i="4" s="1"/>
  <c r="C19" i="4"/>
  <c r="D19" i="4" s="1"/>
  <c r="H19" i="4" s="1"/>
  <c r="F19" i="4" s="1"/>
  <c r="C20" i="4"/>
  <c r="C21" i="4"/>
  <c r="C22" i="4"/>
  <c r="D22" i="4" s="1"/>
  <c r="H22" i="4" s="1"/>
  <c r="F22" i="4" s="1"/>
  <c r="C23" i="4"/>
  <c r="D23" i="4" s="1"/>
  <c r="H23" i="4" s="1"/>
  <c r="F23" i="4" s="1"/>
  <c r="C24" i="4"/>
  <c r="C25" i="4"/>
  <c r="C26" i="4"/>
  <c r="D26" i="4" s="1"/>
  <c r="H26" i="4" s="1"/>
  <c r="F26" i="4" s="1"/>
  <c r="C27" i="4"/>
  <c r="D27" i="4" s="1"/>
  <c r="H27" i="4" s="1"/>
  <c r="F27" i="4" s="1"/>
  <c r="C28" i="4"/>
  <c r="C29" i="4"/>
  <c r="C30" i="4"/>
  <c r="D30" i="4" s="1"/>
  <c r="H30" i="4" s="1"/>
  <c r="F30" i="4" s="1"/>
  <c r="C31" i="4"/>
  <c r="D31" i="4" s="1"/>
  <c r="H31" i="4" s="1"/>
  <c r="F31" i="4" s="1"/>
  <c r="E31" i="4" l="1"/>
  <c r="E19" i="4"/>
  <c r="D25" i="4"/>
  <c r="H25" i="4" s="1"/>
  <c r="F25" i="4" s="1"/>
  <c r="D21" i="4"/>
  <c r="H21" i="4" s="1"/>
  <c r="F21" i="4" s="1"/>
  <c r="E27" i="4"/>
  <c r="E23" i="4"/>
  <c r="E15" i="4"/>
  <c r="D29" i="4"/>
  <c r="H29" i="4" s="1"/>
  <c r="F29" i="4" s="1"/>
  <c r="D17" i="4"/>
  <c r="H17" i="4" s="1"/>
  <c r="F17" i="4" s="1"/>
  <c r="D28" i="4"/>
  <c r="H28" i="4" s="1"/>
  <c r="F28" i="4" s="1"/>
  <c r="D24" i="4"/>
  <c r="H24" i="4" s="1"/>
  <c r="F24" i="4" s="1"/>
  <c r="D20" i="4"/>
  <c r="H20" i="4" s="1"/>
  <c r="F20" i="4" s="1"/>
  <c r="D16" i="4"/>
  <c r="H16" i="4" s="1"/>
  <c r="F16" i="4" s="1"/>
  <c r="E33" i="4"/>
  <c r="F33" i="4" s="1"/>
  <c r="H33" i="4"/>
  <c r="E30" i="4"/>
  <c r="E26" i="4"/>
  <c r="E22" i="4"/>
  <c r="E18" i="4"/>
  <c r="K28" i="4" l="1"/>
  <c r="M28" i="4" s="1"/>
  <c r="E20" i="4"/>
  <c r="E28" i="4"/>
  <c r="E29" i="4"/>
  <c r="E16" i="4"/>
  <c r="E17" i="4"/>
  <c r="E25" i="4"/>
  <c r="E24" i="4"/>
  <c r="E21" i="4"/>
  <c r="K31" i="4"/>
  <c r="P31" i="4" s="1"/>
  <c r="K30" i="4"/>
  <c r="M30" i="4" s="1"/>
  <c r="K29" i="4"/>
  <c r="N29" i="4" s="1"/>
  <c r="K27" i="4"/>
  <c r="N27" i="4" s="1"/>
  <c r="K26" i="4"/>
  <c r="N26" i="4" s="1"/>
  <c r="K23" i="4"/>
  <c r="O23" i="4" s="1"/>
  <c r="K22" i="4"/>
  <c r="O22" i="4" s="1"/>
  <c r="K21" i="4"/>
  <c r="P21" i="4" s="1"/>
  <c r="K19" i="4"/>
  <c r="L19" i="4" s="1"/>
  <c r="K18" i="4"/>
  <c r="P18" i="4" s="1"/>
  <c r="K17" i="4"/>
  <c r="M17" i="4" s="1"/>
  <c r="K15" i="4"/>
  <c r="P15" i="4" s="1"/>
  <c r="K16" i="4" l="1"/>
  <c r="L16" i="4" s="1"/>
  <c r="K20" i="4"/>
  <c r="O20" i="4" s="1"/>
  <c r="K24" i="4"/>
  <c r="P24" i="4" s="1"/>
  <c r="K25" i="4"/>
  <c r="L25" i="4" s="1"/>
  <c r="N15" i="4"/>
  <c r="M19" i="4"/>
  <c r="P19" i="4"/>
  <c r="L23" i="4"/>
  <c r="O27" i="4"/>
  <c r="N31" i="4"/>
  <c r="O28" i="4"/>
  <c r="O17" i="4"/>
  <c r="N17" i="4"/>
  <c r="M21" i="4"/>
  <c r="L29" i="4"/>
  <c r="L26" i="4"/>
  <c r="O26" i="4"/>
  <c r="N30" i="4"/>
  <c r="M18" i="4"/>
  <c r="P22" i="4"/>
  <c r="O15" i="4"/>
  <c r="N19" i="4"/>
  <c r="M23" i="4"/>
  <c r="P23" i="4"/>
  <c r="L27" i="4"/>
  <c r="O31" i="4"/>
  <c r="L28" i="4"/>
  <c r="L17" i="4"/>
  <c r="O21" i="4"/>
  <c r="N21" i="4"/>
  <c r="P29" i="4"/>
  <c r="P26" i="4"/>
  <c r="L30" i="4"/>
  <c r="O30" i="4"/>
  <c r="N18" i="4"/>
  <c r="M22" i="4"/>
  <c r="L15" i="4"/>
  <c r="O19" i="4"/>
  <c r="N23" i="4"/>
  <c r="M27" i="4"/>
  <c r="P27" i="4"/>
  <c r="L31" i="4"/>
  <c r="P28" i="4"/>
  <c r="P17" i="4"/>
  <c r="L21" i="4"/>
  <c r="M29" i="4"/>
  <c r="M26" i="4"/>
  <c r="P30" i="4"/>
  <c r="L18" i="4"/>
  <c r="O18" i="4"/>
  <c r="N22" i="4"/>
  <c r="M15" i="4"/>
  <c r="M31" i="4"/>
  <c r="N28" i="4"/>
  <c r="O29" i="4"/>
  <c r="L22" i="4"/>
  <c r="P33" i="4"/>
  <c r="O33" i="4"/>
  <c r="N33" i="4"/>
  <c r="M33" i="4"/>
  <c r="K33" i="4"/>
  <c r="L33" i="4" s="1"/>
  <c r="M25" i="4" l="1"/>
  <c r="L24" i="4"/>
  <c r="P25" i="4"/>
  <c r="N25" i="4"/>
  <c r="O25" i="4"/>
  <c r="P16" i="4"/>
  <c r="M16" i="4"/>
  <c r="N24" i="4"/>
  <c r="O24" i="4"/>
  <c r="O16" i="4"/>
  <c r="N16" i="4"/>
  <c r="M24" i="4"/>
  <c r="M20" i="4"/>
  <c r="L20" i="4"/>
  <c r="N20" i="4"/>
  <c r="P20" i="4"/>
</calcChain>
</file>

<file path=xl/sharedStrings.xml><?xml version="1.0" encoding="utf-8"?>
<sst xmlns="http://schemas.openxmlformats.org/spreadsheetml/2006/main" count="74" uniqueCount="38">
  <si>
    <t>24 Werktage (= 20 Arbeitstage)</t>
  </si>
  <si>
    <t>Berechnung Urlaubsanspruch bei vereinbarter Stundenzahl (=keine bestimmte Wochenarbeitstage)</t>
  </si>
  <si>
    <t>bei Beschäftigungsdauer</t>
  </si>
  <si>
    <t>Monate</t>
  </si>
  <si>
    <t>pro Jahr</t>
  </si>
  <si>
    <t>pro Monat</t>
  </si>
  <si>
    <t>Spalte1</t>
  </si>
  <si>
    <t>Spalte2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</si>
  <si>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</si>
  <si>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</si>
  <si>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</si>
  <si>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</si>
  <si>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</si>
  <si>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</si>
  <si>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</si>
  <si>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</si>
  <si>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</si>
  <si>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</si>
  <si>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Achtung:</t>
  </si>
  <si>
    <t>Dezernat Personal - Abt. 5.1</t>
  </si>
  <si>
    <t>Urlaubsanspruch nach Bundesurlaubsgesetz:</t>
  </si>
  <si>
    <t>Urlaubsanspruch</t>
  </si>
  <si>
    <t>Stunden:Minuten</t>
  </si>
  <si>
    <t xml:space="preserve"> =</t>
  </si>
  <si>
    <t>Gesamturlaubsanspruch in "Stunden:Minuten"</t>
  </si>
  <si>
    <r>
      <t xml:space="preserve">Tages-
arbeitszeit
</t>
    </r>
    <r>
      <rPr>
        <b/>
        <sz val="8"/>
        <color theme="1"/>
        <rFont val="Arial"/>
        <family val="2"/>
      </rPr>
      <t>(Stunden:Minuten)</t>
    </r>
  </si>
  <si>
    <t>Spalte22</t>
  </si>
  <si>
    <t>Spalte23</t>
  </si>
  <si>
    <t>Spalte24</t>
  </si>
  <si>
    <t>Spalte422</t>
  </si>
  <si>
    <t>vereinbarte Arteitsstunden
(in Minuten)</t>
  </si>
  <si>
    <t>vereinbarte
Arbeitsstunden</t>
  </si>
  <si>
    <t xml:space="preserve">Stundenzahl pro Monat geteilt durch 4,348          
Wochenarbeitszeit geteilt durch 5                        
Tagesarbeitszeit multipliziert mit den Urlaubtagen    </t>
  </si>
  <si>
    <t xml:space="preserve"> - Nach erfüllter Wartezeit (6 Monate) besteht grundsätzlich der volle Urlaubsanspruch (§ 4 BurlG).
 - Bei einem Ausscheiden nach dem 30.06.besteht der volle Urlaubsanspruch. 
   Wer jedoch in der ersten Jahreshälfte ausscheidet, hat für dieses Jahr nur einen anteiligen Urlaubsanspruch (§ 5 Abs.1 c BUrlG).
</t>
  </si>
  <si>
    <t>Tagesarbeitszeit
(in Minuten 
gerundet)</t>
  </si>
  <si>
    <t>Stand 01.09.2014</t>
  </si>
  <si>
    <t>unter 6 Monaten oder Ausscheiden bis 30.06.</t>
  </si>
  <si>
    <t xml:space="preserve"> = Wochenarbeitszeit
 = Tagesarbeitszeit
 = Urlaubsanspruch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</si>
</sst>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7" xfId="0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165" fontId="0" fillId="0" borderId="6" xfId="0" applyNumberFormat="1" applyBorder="1"/>
    <xf numFmtId="165" fontId="0" fillId="0" borderId="10" xfId="0" applyNumberFormat="1" applyBorder="1"/>
    <xf numFmtId="165" fontId="1" fillId="0" borderId="0" xfId="0" applyNumberFormat="1" applyFont="1" applyBorder="1" applyAlignment="1"/>
    <xf numFmtId="165" fontId="1" fillId="0" borderId="7" xfId="0" applyNumberFormat="1" applyFont="1" applyBorder="1" applyAlignment="1"/>
    <xf numFmtId="0" fontId="0" fillId="0" borderId="4" xfId="0" applyBorder="1" applyAlignment="1"/>
    <xf numFmtId="0" fontId="0" fillId="0" borderId="13" xfId="0" applyBorder="1" applyAlignment="1"/>
    <xf numFmtId="164" fontId="1" fillId="0" borderId="2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/>
    <xf numFmtId="0" fontId="0" fillId="0" borderId="14" xfId="0" applyFont="1" applyBorder="1"/>
    <xf numFmtId="165" fontId="1" fillId="0" borderId="7" xfId="0" applyNumberFormat="1" applyFont="1" applyBorder="1" applyAlignment="1">
      <alignment horizontal="center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/>
    <xf numFmtId="0" fontId="0" fillId="0" borderId="3" xfId="0" applyBorder="1" applyAlignment="1"/>
    <xf numFmtId="0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Standard" xfId="0" builtinId="0"/>
  </cellStyles>
  <dxfs count="15">
    <dxf>
      <numFmt numFmtId="165" formatCode="[h]:mm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5" formatCode="[h]:mm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5" formatCode="[h]:mm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5" formatCode="[h]:mm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5" formatCode="[h]:mm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5" formatCode="[h]:mm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[h]:mm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h:mm;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[h]:mm"/>
      <alignment horizontal="center" vertical="bottom" textRotation="0" wrapText="0" indent="0" justifyLastLine="0" shrinkToFit="0" readingOrder="0"/>
    </dxf>
    <dxf>
      <numFmt numFmtId="165" formatCode="[h]:mm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3" displayName="Tabelle13" ref="A14:P31" totalsRowShown="0">
  <autoFilter ref="A14:P31"/>
  <tableColumns count="16">
    <tableColumn id="1" name="Spalte1" dataDxfId="14"/>
    <tableColumn id="2" name="Spalte2" dataDxfId="13"/>
    <tableColumn id="19" name="Spalte22" dataDxfId="12">
      <calculatedColumnFormula>Tabelle13[[#This Row],[Spalte1]]*60</calculatedColumnFormula>
    </tableColumn>
    <tableColumn id="20" name="Spalte23" dataDxfId="11">
      <calculatedColumnFormula>ROUND(Tabelle13[[#This Row],[Spalte22]]/4.348/5,0)</calculatedColumnFormula>
    </tableColumn>
    <tableColumn id="21" name="Spalte24" dataDxfId="10">
      <calculatedColumnFormula>TIME(0,Tabelle13[[#This Row],[Spalte23]],0)</calculatedColumnFormula>
    </tableColumn>
    <tableColumn id="23" name="Spalte422" dataDxfId="9">
      <calculatedColumnFormula>Tabelle13[[#This Row],[Spalte7]]*12</calculatedColumnFormula>
    </tableColumn>
    <tableColumn id="6" name="Spalte6" dataDxfId="8"/>
    <tableColumn id="7" name="Spalte7" dataDxfId="7">
      <calculatedColumnFormula>TIME(0,ROUND(Tabelle13[[#This Row],[Spalte23]]*20/12,0),0)</calculatedColumnFormula>
    </tableColumn>
    <tableColumn id="8" name="Spalte8" dataDxfId="6"/>
    <tableColumn id="9" name="Spalte9"/>
    <tableColumn id="10" name="Spalte10" dataDxfId="5">
      <calculatedColumnFormula>Tabelle13[[#This Row],[Spalte7]]</calculatedColumnFormula>
    </tableColumn>
    <tableColumn id="11" name="Spalte11" dataDxfId="4">
      <calculatedColumnFormula>Tabelle13[[#This Row],[Spalte10]]*L$13</calculatedColumnFormula>
    </tableColumn>
    <tableColumn id="12" name="Spalte12" dataDxfId="3">
      <calculatedColumnFormula>Tabelle13[[#This Row],[Spalte10]]*M$13</calculatedColumnFormula>
    </tableColumn>
    <tableColumn id="13" name="Spalte13" dataDxfId="2">
      <calculatedColumnFormula>Tabelle13[[#This Row],[Spalte10]]*N$13</calculatedColumnFormula>
    </tableColumn>
    <tableColumn id="14" name="Spalte14" dataDxfId="1">
      <calculatedColumnFormula>Tabelle13[[#This Row],[Spalte10]]*O$13</calculatedColumnFormula>
    </tableColumn>
    <tableColumn id="15" name="Spalte15" dataDxfId="0">
      <calculatedColumnFormula>Tabelle13[[#This Row],[Spalte10]]*P$13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view="pageBreakPreview" topLeftCell="A2" zoomScaleNormal="100" zoomScaleSheetLayoutView="100" workbookViewId="0">
      <selection activeCell="A33" sqref="A33"/>
    </sheetView>
  </sheetViews>
  <sheetFormatPr baseColWidth="10" defaultRowHeight="12.75" x14ac:dyDescent="0.2"/>
  <cols>
    <col min="3" max="4" width="11.42578125" hidden="1" customWidth="1"/>
    <col min="5" max="5" width="16.85546875" customWidth="1"/>
    <col min="6" max="6" width="17" customWidth="1"/>
    <col min="7" max="7" width="5.5703125" style="2" customWidth="1"/>
    <col min="8" max="8" width="5.28515625" style="3" customWidth="1"/>
    <col min="9" max="9" width="5.5703125" style="3" customWidth="1"/>
    <col min="10" max="10" width="3.85546875" customWidth="1"/>
    <col min="11" max="15" width="6.7109375" customWidth="1"/>
    <col min="16" max="16" width="5.85546875" customWidth="1"/>
    <col min="17" max="17" width="31.140625" style="4" customWidth="1"/>
    <col min="18" max="18" width="11.42578125" style="4"/>
  </cols>
  <sheetData>
    <row r="1" spans="1:17" hidden="1" x14ac:dyDescent="0.2"/>
    <row r="2" spans="1:17" x14ac:dyDescent="0.2">
      <c r="Q2" s="4" t="s">
        <v>19</v>
      </c>
    </row>
    <row r="3" spans="1:17" s="4" customFormat="1" x14ac:dyDescent="0.2">
      <c r="A3" s="12" t="s">
        <v>1</v>
      </c>
      <c r="B3" s="5"/>
      <c r="C3" s="5"/>
      <c r="D3" s="5"/>
      <c r="E3" s="5"/>
      <c r="F3" s="5"/>
      <c r="G3" s="13"/>
      <c r="H3" s="17"/>
      <c r="I3" s="17"/>
      <c r="J3" s="5"/>
      <c r="K3" s="5"/>
      <c r="Q3" s="4" t="s">
        <v>35</v>
      </c>
    </row>
    <row r="4" spans="1:17" x14ac:dyDescent="0.2">
      <c r="A4" s="5"/>
      <c r="B4" s="5"/>
      <c r="C4" s="5"/>
      <c r="D4" s="5"/>
      <c r="E4" s="5"/>
      <c r="F4" s="5"/>
      <c r="G4" s="13"/>
      <c r="H4" s="17"/>
      <c r="I4" s="17"/>
      <c r="J4" s="5"/>
      <c r="K4" s="5"/>
    </row>
    <row r="5" spans="1:17" x14ac:dyDescent="0.2">
      <c r="A5" s="1" t="s">
        <v>20</v>
      </c>
      <c r="B5" s="5"/>
      <c r="C5" s="5"/>
      <c r="D5" s="5"/>
      <c r="E5" s="5"/>
      <c r="F5" s="5"/>
      <c r="G5" s="1" t="s">
        <v>0</v>
      </c>
      <c r="H5" s="17"/>
      <c r="I5" s="17"/>
      <c r="J5" s="5"/>
      <c r="K5" s="5"/>
    </row>
    <row r="7" spans="1:17" ht="45" customHeight="1" x14ac:dyDescent="0.2">
      <c r="A7" s="42" t="s">
        <v>32</v>
      </c>
      <c r="B7" s="42"/>
      <c r="C7" s="42"/>
      <c r="D7" s="42"/>
      <c r="E7" s="42"/>
      <c r="F7" s="42"/>
      <c r="G7" s="42" t="s">
        <v>37</v>
      </c>
      <c r="H7" s="43"/>
      <c r="I7" s="43"/>
      <c r="J7" s="43"/>
      <c r="K7" s="43"/>
      <c r="L7" s="43"/>
      <c r="M7" s="43"/>
      <c r="N7" s="43"/>
      <c r="O7" s="43"/>
      <c r="P7" s="43"/>
    </row>
    <row r="8" spans="1:17" ht="13.5" thickBot="1" x14ac:dyDescent="0.25"/>
    <row r="9" spans="1:17" ht="14.25" customHeight="1" x14ac:dyDescent="0.2">
      <c r="A9" s="44" t="s">
        <v>31</v>
      </c>
      <c r="B9" s="45"/>
      <c r="C9" s="57" t="s">
        <v>30</v>
      </c>
      <c r="D9" s="39" t="s">
        <v>34</v>
      </c>
      <c r="E9" s="40" t="s">
        <v>25</v>
      </c>
      <c r="F9" s="53" t="s">
        <v>21</v>
      </c>
      <c r="G9" s="53"/>
      <c r="H9" s="53"/>
      <c r="I9" s="54"/>
      <c r="K9" s="46" t="s">
        <v>24</v>
      </c>
      <c r="L9" s="47"/>
      <c r="M9" s="47"/>
      <c r="N9" s="47"/>
      <c r="O9" s="47"/>
      <c r="P9" s="48"/>
    </row>
    <row r="10" spans="1:17" x14ac:dyDescent="0.2">
      <c r="A10" s="44"/>
      <c r="B10" s="45"/>
      <c r="C10" s="57"/>
      <c r="D10" s="39"/>
      <c r="E10" s="41"/>
      <c r="F10" s="55"/>
      <c r="G10" s="55"/>
      <c r="H10" s="55"/>
      <c r="I10" s="56"/>
      <c r="K10" s="49" t="s">
        <v>2</v>
      </c>
      <c r="L10" s="50"/>
      <c r="M10" s="50"/>
      <c r="N10" s="50"/>
      <c r="O10" s="50"/>
      <c r="P10" s="51"/>
    </row>
    <row r="11" spans="1:17" x14ac:dyDescent="0.2">
      <c r="A11" s="44"/>
      <c r="B11" s="45"/>
      <c r="C11" s="57"/>
      <c r="D11" s="39"/>
      <c r="E11" s="41"/>
      <c r="F11" s="55"/>
      <c r="G11" s="55"/>
      <c r="H11" s="55"/>
      <c r="I11" s="56"/>
      <c r="K11" s="46" t="s">
        <v>36</v>
      </c>
      <c r="L11" s="47"/>
      <c r="M11" s="47"/>
      <c r="N11" s="47"/>
      <c r="O11" s="47"/>
      <c r="P11" s="48"/>
    </row>
    <row r="12" spans="1:17" x14ac:dyDescent="0.2">
      <c r="A12" s="44"/>
      <c r="B12" s="45"/>
      <c r="C12" s="57"/>
      <c r="D12" s="39"/>
      <c r="E12" s="41"/>
      <c r="F12" s="16" t="s">
        <v>4</v>
      </c>
      <c r="G12" s="50" t="s">
        <v>5</v>
      </c>
      <c r="H12" s="50"/>
      <c r="I12" s="52"/>
      <c r="K12" s="49" t="s">
        <v>3</v>
      </c>
      <c r="L12" s="50"/>
      <c r="M12" s="50"/>
      <c r="N12" s="50"/>
      <c r="O12" s="50"/>
      <c r="P12" s="51"/>
    </row>
    <row r="13" spans="1:17" x14ac:dyDescent="0.2">
      <c r="A13" s="44"/>
      <c r="B13" s="45"/>
      <c r="C13" s="57"/>
      <c r="D13" s="39"/>
      <c r="E13" s="41"/>
      <c r="F13" s="16" t="s">
        <v>22</v>
      </c>
      <c r="G13" s="49" t="s">
        <v>22</v>
      </c>
      <c r="H13" s="50"/>
      <c r="I13" s="52"/>
      <c r="K13" s="6">
        <v>1</v>
      </c>
      <c r="L13" s="6">
        <v>2</v>
      </c>
      <c r="M13" s="6">
        <v>3</v>
      </c>
      <c r="N13" s="6">
        <v>4</v>
      </c>
      <c r="O13" s="6">
        <v>5</v>
      </c>
      <c r="P13" s="6">
        <v>6</v>
      </c>
    </row>
    <row r="14" spans="1:17" hidden="1" x14ac:dyDescent="0.2">
      <c r="A14" s="5" t="s">
        <v>6</v>
      </c>
      <c r="B14" s="7" t="s">
        <v>7</v>
      </c>
      <c r="C14" s="4" t="s">
        <v>26</v>
      </c>
      <c r="D14" s="4" t="s">
        <v>27</v>
      </c>
      <c r="E14" s="31" t="s">
        <v>28</v>
      </c>
      <c r="F14" s="16" t="s">
        <v>29</v>
      </c>
      <c r="G14" s="15" t="s">
        <v>8</v>
      </c>
      <c r="H14" s="17" t="s">
        <v>9</v>
      </c>
      <c r="I14" s="22" t="s">
        <v>10</v>
      </c>
      <c r="J14" t="s">
        <v>11</v>
      </c>
      <c r="K14" s="8" t="s">
        <v>12</v>
      </c>
      <c r="L14" s="8" t="s">
        <v>13</v>
      </c>
      <c r="M14" s="8" t="s">
        <v>14</v>
      </c>
      <c r="N14" s="8" t="s">
        <v>15</v>
      </c>
      <c r="O14" s="8" t="s">
        <v>16</v>
      </c>
      <c r="P14" s="8" t="s">
        <v>17</v>
      </c>
    </row>
    <row r="15" spans="1:17" x14ac:dyDescent="0.2">
      <c r="A15" s="5">
        <v>85</v>
      </c>
      <c r="B15" s="7" t="s">
        <v>5</v>
      </c>
      <c r="C15" s="4">
        <f>Tabelle13[[#This Row],[Spalte1]]*60</f>
        <v>5100</v>
      </c>
      <c r="D15" s="4">
        <f>ROUND(Tabelle13[[#This Row],[Spalte22]]/4.348/5,0)</f>
        <v>235</v>
      </c>
      <c r="E15" s="32">
        <f>TIME(0,Tabelle13[[#This Row],[Spalte23]],0)</f>
        <v>0.16319444444444445</v>
      </c>
      <c r="F15" s="26">
        <f>Tabelle13[[#This Row],[Spalte7]]*12</f>
        <v>3.2666666666666666</v>
      </c>
      <c r="G15" s="24" t="s">
        <v>23</v>
      </c>
      <c r="H15" s="20">
        <f>TIME(0,ROUND(Tabelle13[[#This Row],[Spalte23]]*20/12,0),0)</f>
        <v>0.2722222222222222</v>
      </c>
      <c r="I15" s="22"/>
      <c r="K15" s="18">
        <f>Tabelle13[[#This Row],[Spalte7]]</f>
        <v>0.2722222222222222</v>
      </c>
      <c r="L15" s="18">
        <f>Tabelle13[[#This Row],[Spalte10]]*L$13</f>
        <v>0.5444444444444444</v>
      </c>
      <c r="M15" s="18">
        <f>Tabelle13[[#This Row],[Spalte10]]*M$13</f>
        <v>0.81666666666666665</v>
      </c>
      <c r="N15" s="18">
        <f>Tabelle13[[#This Row],[Spalte10]]*N$13</f>
        <v>1.0888888888888888</v>
      </c>
      <c r="O15" s="18">
        <f>Tabelle13[[#This Row],[Spalte10]]*O$13</f>
        <v>1.3611111111111109</v>
      </c>
      <c r="P15" s="18">
        <f>Tabelle13[[#This Row],[Spalte10]]*P$13</f>
        <v>1.6333333333333333</v>
      </c>
    </row>
    <row r="16" spans="1:17" x14ac:dyDescent="0.2">
      <c r="A16" s="5">
        <v>80</v>
      </c>
      <c r="B16" s="7" t="s">
        <v>5</v>
      </c>
      <c r="C16" s="4">
        <f>Tabelle13[[#This Row],[Spalte1]]*60</f>
        <v>4800</v>
      </c>
      <c r="D16" s="4">
        <f>ROUND(Tabelle13[[#This Row],[Spalte22]]/4.348/5,0)</f>
        <v>221</v>
      </c>
      <c r="E16" s="32">
        <f>TIME(0,Tabelle13[[#This Row],[Spalte23]],0)</f>
        <v>0.1534722222222222</v>
      </c>
      <c r="F16" s="26">
        <f>Tabelle13[[#This Row],[Spalte7]]*12</f>
        <v>3.0666666666666673</v>
      </c>
      <c r="G16" s="24" t="s">
        <v>23</v>
      </c>
      <c r="H16" s="20">
        <f>TIME(0,ROUND(Tabelle13[[#This Row],[Spalte23]]*20/12,0),0)</f>
        <v>0.25555555555555559</v>
      </c>
      <c r="I16" s="22"/>
      <c r="K16" s="18">
        <f>Tabelle13[[#This Row],[Spalte7]]</f>
        <v>0.25555555555555559</v>
      </c>
      <c r="L16" s="18">
        <f>Tabelle13[[#This Row],[Spalte10]]*L$13</f>
        <v>0.51111111111111118</v>
      </c>
      <c r="M16" s="18">
        <f>Tabelle13[[#This Row],[Spalte10]]*M$13</f>
        <v>0.76666666666666683</v>
      </c>
      <c r="N16" s="18">
        <f>Tabelle13[[#This Row],[Spalte10]]*N$13</f>
        <v>1.0222222222222224</v>
      </c>
      <c r="O16" s="18">
        <f>Tabelle13[[#This Row],[Spalte10]]*O$13</f>
        <v>1.2777777777777779</v>
      </c>
      <c r="P16" s="18">
        <f>Tabelle13[[#This Row],[Spalte10]]*P$13</f>
        <v>1.5333333333333337</v>
      </c>
    </row>
    <row r="17" spans="1:16" x14ac:dyDescent="0.2">
      <c r="A17" s="5">
        <v>75</v>
      </c>
      <c r="B17" s="7" t="s">
        <v>5</v>
      </c>
      <c r="C17" s="4">
        <f>Tabelle13[[#This Row],[Spalte1]]*60</f>
        <v>4500</v>
      </c>
      <c r="D17" s="4">
        <f>ROUND(Tabelle13[[#This Row],[Spalte22]]/4.348/5,0)</f>
        <v>207</v>
      </c>
      <c r="E17" s="32">
        <f>TIME(0,Tabelle13[[#This Row],[Spalte23]],0)</f>
        <v>0.14375000000000002</v>
      </c>
      <c r="F17" s="26">
        <f>Tabelle13[[#This Row],[Spalte7]]*12</f>
        <v>2.875</v>
      </c>
      <c r="G17" s="24" t="s">
        <v>23</v>
      </c>
      <c r="H17" s="20">
        <f>TIME(0,ROUND(Tabelle13[[#This Row],[Spalte23]]*20/12,0),0)</f>
        <v>0.23958333333333334</v>
      </c>
      <c r="I17" s="22"/>
      <c r="K17" s="18">
        <f>Tabelle13[[#This Row],[Spalte7]]</f>
        <v>0.23958333333333334</v>
      </c>
      <c r="L17" s="18">
        <f>Tabelle13[[#This Row],[Spalte10]]*L$13</f>
        <v>0.47916666666666669</v>
      </c>
      <c r="M17" s="18">
        <f>Tabelle13[[#This Row],[Spalte10]]*M$13</f>
        <v>0.71875</v>
      </c>
      <c r="N17" s="18">
        <f>Tabelle13[[#This Row],[Spalte10]]*N$13</f>
        <v>0.95833333333333337</v>
      </c>
      <c r="O17" s="18">
        <f>Tabelle13[[#This Row],[Spalte10]]*O$13</f>
        <v>1.1979166666666667</v>
      </c>
      <c r="P17" s="18">
        <f>Tabelle13[[#This Row],[Spalte10]]*P$13</f>
        <v>1.4375</v>
      </c>
    </row>
    <row r="18" spans="1:16" x14ac:dyDescent="0.2">
      <c r="A18" s="5">
        <v>70</v>
      </c>
      <c r="B18" s="7" t="s">
        <v>5</v>
      </c>
      <c r="C18" s="4">
        <f>Tabelle13[[#This Row],[Spalte1]]*60</f>
        <v>4200</v>
      </c>
      <c r="D18" s="4">
        <f>ROUND(Tabelle13[[#This Row],[Spalte22]]/4.348/5,0)</f>
        <v>193</v>
      </c>
      <c r="E18" s="32">
        <f>TIME(0,Tabelle13[[#This Row],[Spalte23]],0)</f>
        <v>0.13402777777777777</v>
      </c>
      <c r="F18" s="26">
        <f>Tabelle13[[#This Row],[Spalte7]]*12</f>
        <v>2.6833333333333331</v>
      </c>
      <c r="G18" s="24" t="s">
        <v>23</v>
      </c>
      <c r="H18" s="20">
        <f>TIME(0,ROUND(Tabelle13[[#This Row],[Spalte23]]*20/12,0),0)</f>
        <v>0.22361111111111109</v>
      </c>
      <c r="I18" s="22"/>
      <c r="K18" s="18">
        <f>Tabelle13[[#This Row],[Spalte7]]</f>
        <v>0.22361111111111109</v>
      </c>
      <c r="L18" s="18">
        <f>Tabelle13[[#This Row],[Spalte10]]*L$13</f>
        <v>0.44722222222222219</v>
      </c>
      <c r="M18" s="18">
        <f>Tabelle13[[#This Row],[Spalte10]]*M$13</f>
        <v>0.67083333333333328</v>
      </c>
      <c r="N18" s="18">
        <f>Tabelle13[[#This Row],[Spalte10]]*N$13</f>
        <v>0.89444444444444438</v>
      </c>
      <c r="O18" s="18">
        <f>Tabelle13[[#This Row],[Spalte10]]*O$13</f>
        <v>1.1180555555555554</v>
      </c>
      <c r="P18" s="18">
        <f>Tabelle13[[#This Row],[Spalte10]]*P$13</f>
        <v>1.3416666666666666</v>
      </c>
    </row>
    <row r="19" spans="1:16" x14ac:dyDescent="0.2">
      <c r="A19" s="5">
        <v>65</v>
      </c>
      <c r="B19" s="7" t="s">
        <v>5</v>
      </c>
      <c r="C19" s="4">
        <f>Tabelle13[[#This Row],[Spalte1]]*60</f>
        <v>3900</v>
      </c>
      <c r="D19" s="4">
        <f>ROUND(Tabelle13[[#This Row],[Spalte22]]/4.348/5,0)</f>
        <v>179</v>
      </c>
      <c r="E19" s="32">
        <f>TIME(0,Tabelle13[[#This Row],[Spalte23]],0)</f>
        <v>0.12430555555555556</v>
      </c>
      <c r="F19" s="26">
        <f>Tabelle13[[#This Row],[Spalte7]]*12</f>
        <v>2.4833333333333334</v>
      </c>
      <c r="G19" s="24" t="s">
        <v>23</v>
      </c>
      <c r="H19" s="20">
        <f>TIME(0,ROUND(Tabelle13[[#This Row],[Spalte23]]*20/12,0),0)</f>
        <v>0.20694444444444446</v>
      </c>
      <c r="I19" s="22"/>
      <c r="K19" s="18">
        <f>Tabelle13[[#This Row],[Spalte7]]</f>
        <v>0.20694444444444446</v>
      </c>
      <c r="L19" s="18">
        <f>Tabelle13[[#This Row],[Spalte10]]*L$13</f>
        <v>0.41388888888888892</v>
      </c>
      <c r="M19" s="18">
        <f>Tabelle13[[#This Row],[Spalte10]]*M$13</f>
        <v>0.62083333333333335</v>
      </c>
      <c r="N19" s="18">
        <f>Tabelle13[[#This Row],[Spalte10]]*N$13</f>
        <v>0.82777777777777783</v>
      </c>
      <c r="O19" s="18">
        <f>Tabelle13[[#This Row],[Spalte10]]*O$13</f>
        <v>1.0347222222222223</v>
      </c>
      <c r="P19" s="18">
        <f>Tabelle13[[#This Row],[Spalte10]]*P$13</f>
        <v>1.2416666666666667</v>
      </c>
    </row>
    <row r="20" spans="1:16" x14ac:dyDescent="0.2">
      <c r="A20" s="5">
        <v>60</v>
      </c>
      <c r="B20" s="7" t="s">
        <v>5</v>
      </c>
      <c r="C20" s="4">
        <f>Tabelle13[[#This Row],[Spalte1]]*60</f>
        <v>3600</v>
      </c>
      <c r="D20" s="4">
        <f>ROUND(Tabelle13[[#This Row],[Spalte22]]/4.348/5,0)</f>
        <v>166</v>
      </c>
      <c r="E20" s="32">
        <f>TIME(0,Tabelle13[[#This Row],[Spalte23]],0)</f>
        <v>0.11527777777777777</v>
      </c>
      <c r="F20" s="26">
        <f>Tabelle13[[#This Row],[Spalte7]]*12</f>
        <v>2.3083333333333331</v>
      </c>
      <c r="G20" s="24" t="s">
        <v>23</v>
      </c>
      <c r="H20" s="20">
        <f>TIME(0,ROUND(Tabelle13[[#This Row],[Spalte23]]*20/12,0),0)</f>
        <v>0.19236111111111109</v>
      </c>
      <c r="I20" s="22"/>
      <c r="K20" s="18">
        <f>Tabelle13[[#This Row],[Spalte7]]</f>
        <v>0.19236111111111109</v>
      </c>
      <c r="L20" s="18">
        <f>Tabelle13[[#This Row],[Spalte10]]*L$13</f>
        <v>0.38472222222222219</v>
      </c>
      <c r="M20" s="18">
        <f>Tabelle13[[#This Row],[Spalte10]]*M$13</f>
        <v>0.57708333333333328</v>
      </c>
      <c r="N20" s="18">
        <f>Tabelle13[[#This Row],[Spalte10]]*N$13</f>
        <v>0.76944444444444438</v>
      </c>
      <c r="O20" s="18">
        <f>Tabelle13[[#This Row],[Spalte10]]*O$13</f>
        <v>0.96180555555555547</v>
      </c>
      <c r="P20" s="18">
        <f>Tabelle13[[#This Row],[Spalte10]]*P$13</f>
        <v>1.1541666666666666</v>
      </c>
    </row>
    <row r="21" spans="1:16" x14ac:dyDescent="0.2">
      <c r="A21" s="5">
        <v>55</v>
      </c>
      <c r="B21" s="7" t="s">
        <v>5</v>
      </c>
      <c r="C21" s="4">
        <f>Tabelle13[[#This Row],[Spalte1]]*60</f>
        <v>3300</v>
      </c>
      <c r="D21" s="4">
        <f>ROUND(Tabelle13[[#This Row],[Spalte22]]/4.348/5,0)</f>
        <v>152</v>
      </c>
      <c r="E21" s="32">
        <f>TIME(0,Tabelle13[[#This Row],[Spalte23]],0)</f>
        <v>0.10555555555555556</v>
      </c>
      <c r="F21" s="26">
        <f>Tabelle13[[#This Row],[Spalte7]]*12</f>
        <v>2.1083333333333334</v>
      </c>
      <c r="G21" s="24" t="s">
        <v>23</v>
      </c>
      <c r="H21" s="20">
        <f>TIME(0,ROUND(Tabelle13[[#This Row],[Spalte23]]*20/12,0),0)</f>
        <v>0.17569444444444446</v>
      </c>
      <c r="I21" s="22"/>
      <c r="K21" s="18">
        <f>Tabelle13[[#This Row],[Spalte7]]</f>
        <v>0.17569444444444446</v>
      </c>
      <c r="L21" s="18">
        <f>Tabelle13[[#This Row],[Spalte10]]*L$13</f>
        <v>0.35138888888888892</v>
      </c>
      <c r="M21" s="18">
        <f>Tabelle13[[#This Row],[Spalte10]]*M$13</f>
        <v>0.52708333333333335</v>
      </c>
      <c r="N21" s="18">
        <f>Tabelle13[[#This Row],[Spalte10]]*N$13</f>
        <v>0.70277777777777783</v>
      </c>
      <c r="O21" s="18">
        <f>Tabelle13[[#This Row],[Spalte10]]*O$13</f>
        <v>0.87847222222222232</v>
      </c>
      <c r="P21" s="18">
        <f>Tabelle13[[#This Row],[Spalte10]]*P$13</f>
        <v>1.0541666666666667</v>
      </c>
    </row>
    <row r="22" spans="1:16" x14ac:dyDescent="0.2">
      <c r="A22" s="5">
        <v>50</v>
      </c>
      <c r="B22" s="7" t="s">
        <v>5</v>
      </c>
      <c r="C22" s="4">
        <f>Tabelle13[[#This Row],[Spalte1]]*60</f>
        <v>3000</v>
      </c>
      <c r="D22" s="4">
        <f>ROUND(Tabelle13[[#This Row],[Spalte22]]/4.348/5,0)</f>
        <v>138</v>
      </c>
      <c r="E22" s="32">
        <f>TIME(0,Tabelle13[[#This Row],[Spalte23]],0)</f>
        <v>9.5833333333333326E-2</v>
      </c>
      <c r="F22" s="26">
        <f>Tabelle13[[#This Row],[Spalte7]]*12</f>
        <v>1.916666666666667</v>
      </c>
      <c r="G22" s="24" t="s">
        <v>23</v>
      </c>
      <c r="H22" s="20">
        <f>TIME(0,ROUND(Tabelle13[[#This Row],[Spalte23]]*20/12,0),0)</f>
        <v>0.15972222222222224</v>
      </c>
      <c r="I22" s="22"/>
      <c r="K22" s="18">
        <f>Tabelle13[[#This Row],[Spalte7]]</f>
        <v>0.15972222222222224</v>
      </c>
      <c r="L22" s="18">
        <f>Tabelle13[[#This Row],[Spalte10]]*L$13</f>
        <v>0.31944444444444448</v>
      </c>
      <c r="M22" s="18">
        <f>Tabelle13[[#This Row],[Spalte10]]*M$13</f>
        <v>0.47916666666666674</v>
      </c>
      <c r="N22" s="18">
        <f>Tabelle13[[#This Row],[Spalte10]]*N$13</f>
        <v>0.63888888888888895</v>
      </c>
      <c r="O22" s="18">
        <f>Tabelle13[[#This Row],[Spalte10]]*O$13</f>
        <v>0.79861111111111116</v>
      </c>
      <c r="P22" s="18">
        <f>Tabelle13[[#This Row],[Spalte10]]*P$13</f>
        <v>0.95833333333333348</v>
      </c>
    </row>
    <row r="23" spans="1:16" x14ac:dyDescent="0.2">
      <c r="A23" s="5">
        <v>45</v>
      </c>
      <c r="B23" s="7" t="s">
        <v>5</v>
      </c>
      <c r="C23" s="4">
        <f>Tabelle13[[#This Row],[Spalte1]]*60</f>
        <v>2700</v>
      </c>
      <c r="D23" s="4">
        <f>ROUND(Tabelle13[[#This Row],[Spalte22]]/4.348/5,0)</f>
        <v>124</v>
      </c>
      <c r="E23" s="32">
        <f>TIME(0,Tabelle13[[#This Row],[Spalte23]],0)</f>
        <v>8.6111111111111124E-2</v>
      </c>
      <c r="F23" s="26">
        <f>Tabelle13[[#This Row],[Spalte7]]*12</f>
        <v>1.7250000000000001</v>
      </c>
      <c r="G23" s="24" t="s">
        <v>23</v>
      </c>
      <c r="H23" s="20">
        <f>TIME(0,ROUND(Tabelle13[[#This Row],[Spalte23]]*20/12,0),0)</f>
        <v>0.14375000000000002</v>
      </c>
      <c r="I23" s="22"/>
      <c r="K23" s="18">
        <f>Tabelle13[[#This Row],[Spalte7]]</f>
        <v>0.14375000000000002</v>
      </c>
      <c r="L23" s="18">
        <f>Tabelle13[[#This Row],[Spalte10]]*L$13</f>
        <v>0.28750000000000003</v>
      </c>
      <c r="M23" s="18">
        <f>Tabelle13[[#This Row],[Spalte10]]*M$13</f>
        <v>0.43125000000000002</v>
      </c>
      <c r="N23" s="18">
        <f>Tabelle13[[#This Row],[Spalte10]]*N$13</f>
        <v>0.57500000000000007</v>
      </c>
      <c r="O23" s="18">
        <f>Tabelle13[[#This Row],[Spalte10]]*O$13</f>
        <v>0.71875000000000011</v>
      </c>
      <c r="P23" s="18">
        <f>Tabelle13[[#This Row],[Spalte10]]*P$13</f>
        <v>0.86250000000000004</v>
      </c>
    </row>
    <row r="24" spans="1:16" x14ac:dyDescent="0.2">
      <c r="A24" s="5">
        <v>40</v>
      </c>
      <c r="B24" s="7" t="s">
        <v>5</v>
      </c>
      <c r="C24" s="4">
        <f>Tabelle13[[#This Row],[Spalte1]]*60</f>
        <v>2400</v>
      </c>
      <c r="D24" s="4">
        <f>ROUND(Tabelle13[[#This Row],[Spalte22]]/4.348/5,0)</f>
        <v>110</v>
      </c>
      <c r="E24" s="32">
        <f>TIME(0,Tabelle13[[#This Row],[Spalte23]],0)</f>
        <v>7.6388888888888881E-2</v>
      </c>
      <c r="F24" s="26">
        <f>Tabelle13[[#This Row],[Spalte7]]*12</f>
        <v>1.5249999999999999</v>
      </c>
      <c r="G24" s="24" t="s">
        <v>23</v>
      </c>
      <c r="H24" s="20">
        <f>TIME(0,ROUND(Tabelle13[[#This Row],[Spalte23]]*20/12,0),0)</f>
        <v>0.12708333333333333</v>
      </c>
      <c r="I24" s="22"/>
      <c r="K24" s="18">
        <f>Tabelle13[[#This Row],[Spalte7]]</f>
        <v>0.12708333333333333</v>
      </c>
      <c r="L24" s="18">
        <f>Tabelle13[[#This Row],[Spalte10]]*L$13</f>
        <v>0.25416666666666665</v>
      </c>
      <c r="M24" s="18">
        <f>Tabelle13[[#This Row],[Spalte10]]*M$13</f>
        <v>0.38124999999999998</v>
      </c>
      <c r="N24" s="18">
        <f>Tabelle13[[#This Row],[Spalte10]]*N$13</f>
        <v>0.5083333333333333</v>
      </c>
      <c r="O24" s="18">
        <f>Tabelle13[[#This Row],[Spalte10]]*O$13</f>
        <v>0.63541666666666663</v>
      </c>
      <c r="P24" s="18">
        <f>Tabelle13[[#This Row],[Spalte10]]*P$13</f>
        <v>0.76249999999999996</v>
      </c>
    </row>
    <row r="25" spans="1:16" x14ac:dyDescent="0.2">
      <c r="A25" s="5">
        <v>35</v>
      </c>
      <c r="B25" s="7" t="s">
        <v>5</v>
      </c>
      <c r="C25" s="4">
        <f>Tabelle13[[#This Row],[Spalte1]]*60</f>
        <v>2100</v>
      </c>
      <c r="D25" s="4">
        <f>ROUND(Tabelle13[[#This Row],[Spalte22]]/4.348/5,0)</f>
        <v>97</v>
      </c>
      <c r="E25" s="32">
        <f>TIME(0,Tabelle13[[#This Row],[Spalte23]],0)</f>
        <v>6.7361111111111108E-2</v>
      </c>
      <c r="F25" s="26">
        <f>Tabelle13[[#This Row],[Spalte7]]*12</f>
        <v>1.35</v>
      </c>
      <c r="G25" s="24" t="s">
        <v>23</v>
      </c>
      <c r="H25" s="20">
        <f>TIME(0,ROUND(Tabelle13[[#This Row],[Spalte23]]*20/12,0),0)</f>
        <v>0.1125</v>
      </c>
      <c r="I25" s="22"/>
      <c r="K25" s="18">
        <f>Tabelle13[[#This Row],[Spalte7]]</f>
        <v>0.1125</v>
      </c>
      <c r="L25" s="18">
        <f>Tabelle13[[#This Row],[Spalte10]]*L$13</f>
        <v>0.22500000000000001</v>
      </c>
      <c r="M25" s="18">
        <f>Tabelle13[[#This Row],[Spalte10]]*M$13</f>
        <v>0.33750000000000002</v>
      </c>
      <c r="N25" s="18">
        <f>Tabelle13[[#This Row],[Spalte10]]*N$13</f>
        <v>0.45</v>
      </c>
      <c r="O25" s="18">
        <f>Tabelle13[[#This Row],[Spalte10]]*O$13</f>
        <v>0.5625</v>
      </c>
      <c r="P25" s="18">
        <f>Tabelle13[[#This Row],[Spalte10]]*P$13</f>
        <v>0.67500000000000004</v>
      </c>
    </row>
    <row r="26" spans="1:16" x14ac:dyDescent="0.2">
      <c r="A26" s="5">
        <v>30</v>
      </c>
      <c r="B26" s="7" t="s">
        <v>5</v>
      </c>
      <c r="C26" s="4">
        <f>Tabelle13[[#This Row],[Spalte1]]*60</f>
        <v>1800</v>
      </c>
      <c r="D26" s="4">
        <f>ROUND(Tabelle13[[#This Row],[Spalte22]]/4.348/5,0)</f>
        <v>83</v>
      </c>
      <c r="E26" s="32">
        <f>TIME(0,Tabelle13[[#This Row],[Spalte23]],0)</f>
        <v>5.7638888888888885E-2</v>
      </c>
      <c r="F26" s="26">
        <f>Tabelle13[[#This Row],[Spalte7]]*12</f>
        <v>1.1499999999999999</v>
      </c>
      <c r="G26" s="24" t="s">
        <v>23</v>
      </c>
      <c r="H26" s="20">
        <f>TIME(0,ROUND(Tabelle13[[#This Row],[Spalte23]]*20/12,0),0)</f>
        <v>9.5833333333333326E-2</v>
      </c>
      <c r="I26" s="22"/>
      <c r="K26" s="18">
        <f>Tabelle13[[#This Row],[Spalte7]]</f>
        <v>9.5833333333333326E-2</v>
      </c>
      <c r="L26" s="18">
        <f>Tabelle13[[#This Row],[Spalte10]]*L$13</f>
        <v>0.19166666666666665</v>
      </c>
      <c r="M26" s="18">
        <f>Tabelle13[[#This Row],[Spalte10]]*M$13</f>
        <v>0.28749999999999998</v>
      </c>
      <c r="N26" s="18">
        <f>Tabelle13[[#This Row],[Spalte10]]*N$13</f>
        <v>0.3833333333333333</v>
      </c>
      <c r="O26" s="18">
        <f>Tabelle13[[#This Row],[Spalte10]]*O$13</f>
        <v>0.47916666666666663</v>
      </c>
      <c r="P26" s="18">
        <f>Tabelle13[[#This Row],[Spalte10]]*P$13</f>
        <v>0.57499999999999996</v>
      </c>
    </row>
    <row r="27" spans="1:16" x14ac:dyDescent="0.2">
      <c r="A27" s="5">
        <v>25</v>
      </c>
      <c r="B27" s="7" t="s">
        <v>5</v>
      </c>
      <c r="C27" s="4">
        <f>Tabelle13[[#This Row],[Spalte1]]*60</f>
        <v>1500</v>
      </c>
      <c r="D27" s="4">
        <f>ROUND(Tabelle13[[#This Row],[Spalte22]]/4.348/5,0)</f>
        <v>69</v>
      </c>
      <c r="E27" s="32">
        <f>TIME(0,Tabelle13[[#This Row],[Spalte23]],0)</f>
        <v>4.7916666666666663E-2</v>
      </c>
      <c r="F27" s="26">
        <f>Tabelle13[[#This Row],[Spalte7]]*12</f>
        <v>0.95833333333333348</v>
      </c>
      <c r="G27" s="24" t="s">
        <v>23</v>
      </c>
      <c r="H27" s="20">
        <f>TIME(0,ROUND(Tabelle13[[#This Row],[Spalte23]]*20/12,0),0)</f>
        <v>7.9861111111111119E-2</v>
      </c>
      <c r="I27" s="22"/>
      <c r="K27" s="18">
        <f>Tabelle13[[#This Row],[Spalte7]]</f>
        <v>7.9861111111111119E-2</v>
      </c>
      <c r="L27" s="18">
        <f>Tabelle13[[#This Row],[Spalte10]]*L$13</f>
        <v>0.15972222222222224</v>
      </c>
      <c r="M27" s="18">
        <f>Tabelle13[[#This Row],[Spalte10]]*M$13</f>
        <v>0.23958333333333337</v>
      </c>
      <c r="N27" s="18">
        <f>Tabelle13[[#This Row],[Spalte10]]*N$13</f>
        <v>0.31944444444444448</v>
      </c>
      <c r="O27" s="18">
        <f>Tabelle13[[#This Row],[Spalte10]]*O$13</f>
        <v>0.39930555555555558</v>
      </c>
      <c r="P27" s="18">
        <f>Tabelle13[[#This Row],[Spalte10]]*P$13</f>
        <v>0.47916666666666674</v>
      </c>
    </row>
    <row r="28" spans="1:16" x14ac:dyDescent="0.2">
      <c r="A28" s="5">
        <v>20</v>
      </c>
      <c r="B28" s="7" t="s">
        <v>5</v>
      </c>
      <c r="C28" s="4">
        <f>Tabelle13[[#This Row],[Spalte1]]*60</f>
        <v>1200</v>
      </c>
      <c r="D28" s="4">
        <f>ROUND(Tabelle13[[#This Row],[Spalte22]]/4.348/5,0)</f>
        <v>55</v>
      </c>
      <c r="E28" s="32">
        <f>TIME(0,Tabelle13[[#This Row],[Spalte23]],0)</f>
        <v>3.8194444444444441E-2</v>
      </c>
      <c r="F28" s="26">
        <f>Tabelle13[[#This Row],[Spalte7]]*12</f>
        <v>0.76666666666666683</v>
      </c>
      <c r="G28" s="24" t="s">
        <v>23</v>
      </c>
      <c r="H28" s="20">
        <f>TIME(0,ROUND(Tabelle13[[#This Row],[Spalte23]]*20/12,0),0)</f>
        <v>6.3888888888888898E-2</v>
      </c>
      <c r="I28" s="22"/>
      <c r="K28" s="18">
        <f>Tabelle13[[#This Row],[Spalte7]]</f>
        <v>6.3888888888888898E-2</v>
      </c>
      <c r="L28" s="18">
        <f>Tabelle13[[#This Row],[Spalte10]]*L$13</f>
        <v>0.1277777777777778</v>
      </c>
      <c r="M28" s="18">
        <f>Tabelle13[[#This Row],[Spalte10]]*M$13</f>
        <v>0.19166666666666671</v>
      </c>
      <c r="N28" s="18">
        <f>Tabelle13[[#This Row],[Spalte10]]*N$13</f>
        <v>0.25555555555555559</v>
      </c>
      <c r="O28" s="18">
        <f>Tabelle13[[#This Row],[Spalte10]]*O$13</f>
        <v>0.31944444444444448</v>
      </c>
      <c r="P28" s="18">
        <f>Tabelle13[[#This Row],[Spalte10]]*P$13</f>
        <v>0.38333333333333341</v>
      </c>
    </row>
    <row r="29" spans="1:16" x14ac:dyDescent="0.2">
      <c r="A29" s="5">
        <v>15</v>
      </c>
      <c r="B29" s="7" t="s">
        <v>5</v>
      </c>
      <c r="C29" s="4">
        <f>Tabelle13[[#This Row],[Spalte1]]*60</f>
        <v>900</v>
      </c>
      <c r="D29" s="4">
        <f>ROUND(Tabelle13[[#This Row],[Spalte22]]/4.348/5,0)</f>
        <v>41</v>
      </c>
      <c r="E29" s="32">
        <f>TIME(0,Tabelle13[[#This Row],[Spalte23]],0)</f>
        <v>2.8472222222222222E-2</v>
      </c>
      <c r="F29" s="26">
        <f>Tabelle13[[#This Row],[Spalte7]]*12</f>
        <v>0.56666666666666665</v>
      </c>
      <c r="G29" s="24" t="s">
        <v>23</v>
      </c>
      <c r="H29" s="20">
        <f>TIME(0,ROUND(Tabelle13[[#This Row],[Spalte23]]*20/12,0),0)</f>
        <v>4.7222222222222221E-2</v>
      </c>
      <c r="I29" s="22"/>
      <c r="K29" s="18">
        <f>Tabelle13[[#This Row],[Spalte7]]</f>
        <v>4.7222222222222221E-2</v>
      </c>
      <c r="L29" s="18">
        <f>Tabelle13[[#This Row],[Spalte10]]*L$13</f>
        <v>9.4444444444444442E-2</v>
      </c>
      <c r="M29" s="18">
        <f>Tabelle13[[#This Row],[Spalte10]]*M$13</f>
        <v>0.14166666666666666</v>
      </c>
      <c r="N29" s="18">
        <f>Tabelle13[[#This Row],[Spalte10]]*N$13</f>
        <v>0.18888888888888888</v>
      </c>
      <c r="O29" s="18">
        <f>Tabelle13[[#This Row],[Spalte10]]*O$13</f>
        <v>0.2361111111111111</v>
      </c>
      <c r="P29" s="18">
        <f>Tabelle13[[#This Row],[Spalte10]]*P$13</f>
        <v>0.28333333333333333</v>
      </c>
    </row>
    <row r="30" spans="1:16" x14ac:dyDescent="0.2">
      <c r="A30" s="5">
        <v>10</v>
      </c>
      <c r="B30" s="7" t="s">
        <v>5</v>
      </c>
      <c r="C30" s="4">
        <f>Tabelle13[[#This Row],[Spalte1]]*60</f>
        <v>600</v>
      </c>
      <c r="D30" s="4">
        <f>ROUND(Tabelle13[[#This Row],[Spalte22]]/4.348/5,0)</f>
        <v>28</v>
      </c>
      <c r="E30" s="32">
        <f>TIME(0,Tabelle13[[#This Row],[Spalte23]],0)</f>
        <v>1.9444444444444445E-2</v>
      </c>
      <c r="F30" s="26">
        <f>Tabelle13[[#This Row],[Spalte7]]*12</f>
        <v>0.39166666666666672</v>
      </c>
      <c r="G30" s="24" t="s">
        <v>23</v>
      </c>
      <c r="H30" s="20">
        <f>TIME(0,ROUND(Tabelle13[[#This Row],[Spalte23]]*20/12,0),0)</f>
        <v>3.2638888888888891E-2</v>
      </c>
      <c r="I30" s="22"/>
      <c r="K30" s="18">
        <f>Tabelle13[[#This Row],[Spalte7]]</f>
        <v>3.2638888888888891E-2</v>
      </c>
      <c r="L30" s="18">
        <f>Tabelle13[[#This Row],[Spalte10]]*L$13</f>
        <v>6.5277777777777782E-2</v>
      </c>
      <c r="M30" s="18">
        <f>Tabelle13[[#This Row],[Spalte10]]*M$13</f>
        <v>9.791666666666668E-2</v>
      </c>
      <c r="N30" s="18">
        <f>Tabelle13[[#This Row],[Spalte10]]*N$13</f>
        <v>0.13055555555555556</v>
      </c>
      <c r="O30" s="18">
        <f>Tabelle13[[#This Row],[Spalte10]]*O$13</f>
        <v>0.16319444444444445</v>
      </c>
      <c r="P30" s="18">
        <f>Tabelle13[[#This Row],[Spalte10]]*P$13</f>
        <v>0.19583333333333336</v>
      </c>
    </row>
    <row r="31" spans="1:16" ht="13.5" thickBot="1" x14ac:dyDescent="0.25">
      <c r="A31" s="9">
        <v>5</v>
      </c>
      <c r="B31" s="10" t="s">
        <v>5</v>
      </c>
      <c r="C31" s="11">
        <f>Tabelle13[[#This Row],[Spalte1]]*60</f>
        <v>300</v>
      </c>
      <c r="D31" s="11">
        <f>ROUND(Tabelle13[[#This Row],[Spalte22]]/4.348/5,0)</f>
        <v>14</v>
      </c>
      <c r="E31" s="33">
        <f>TIME(0,Tabelle13[[#This Row],[Spalte23]],0)</f>
        <v>9.7222222222222224E-3</v>
      </c>
      <c r="F31" s="30">
        <f>Tabelle13[[#This Row],[Spalte7]]*12</f>
        <v>0.19166666666666671</v>
      </c>
      <c r="G31" s="25" t="s">
        <v>23</v>
      </c>
      <c r="H31" s="21">
        <f>TIME(0,ROUND(Tabelle13[[#This Row],[Spalte23]]*20/12,0),0)</f>
        <v>1.5972222222222224E-2</v>
      </c>
      <c r="I31" s="23"/>
      <c r="J31" s="11"/>
      <c r="K31" s="19">
        <f>Tabelle13[[#This Row],[Spalte7]]</f>
        <v>1.5972222222222224E-2</v>
      </c>
      <c r="L31" s="19">
        <f>Tabelle13[[#This Row],[Spalte10]]*L$13</f>
        <v>3.1944444444444449E-2</v>
      </c>
      <c r="M31" s="19">
        <f>Tabelle13[[#This Row],[Spalte10]]*M$13</f>
        <v>4.7916666666666677E-2</v>
      </c>
      <c r="N31" s="19">
        <f>Tabelle13[[#This Row],[Spalte10]]*N$13</f>
        <v>6.3888888888888898E-2</v>
      </c>
      <c r="O31" s="19">
        <f>Tabelle13[[#This Row],[Spalte10]]*O$13</f>
        <v>7.9861111111111119E-2</v>
      </c>
      <c r="P31" s="19">
        <f>Tabelle13[[#This Row],[Spalte10]]*P$13</f>
        <v>9.5833333333333354E-2</v>
      </c>
    </row>
    <row r="32" spans="1:16" x14ac:dyDescent="0.2">
      <c r="A32" s="1"/>
      <c r="E32" s="35"/>
      <c r="F32" s="16"/>
      <c r="G32" s="36"/>
      <c r="H32" s="37"/>
      <c r="I32" s="38"/>
      <c r="K32" s="8"/>
      <c r="L32" s="8"/>
      <c r="M32" s="8"/>
      <c r="N32" s="8"/>
      <c r="O32" s="8"/>
      <c r="P32" s="8"/>
    </row>
    <row r="33" spans="1:16" x14ac:dyDescent="0.2">
      <c r="A33" s="14"/>
      <c r="B33" s="7" t="s">
        <v>5</v>
      </c>
      <c r="C33" s="29">
        <f>A33*60</f>
        <v>0</v>
      </c>
      <c r="D33" s="29">
        <f>ROUND(C33/4.348/5,0)</f>
        <v>0</v>
      </c>
      <c r="E33" s="34">
        <f>TIME(0,D33,0)</f>
        <v>0</v>
      </c>
      <c r="F33" s="27">
        <f>E33*20</f>
        <v>0</v>
      </c>
      <c r="G33" s="15" t="s">
        <v>23</v>
      </c>
      <c r="H33" s="28">
        <f>TIME(0,ROUND(D33*20/12,0),0)</f>
        <v>0</v>
      </c>
      <c r="I33" s="22"/>
      <c r="K33" s="18">
        <f>H33</f>
        <v>0</v>
      </c>
      <c r="L33" s="18">
        <f>K33*L13</f>
        <v>0</v>
      </c>
      <c r="M33" s="18">
        <f>H33*M13</f>
        <v>0</v>
      </c>
      <c r="N33" s="18">
        <f>H33*N13</f>
        <v>0</v>
      </c>
      <c r="O33" s="18">
        <f>H33*O13</f>
        <v>0</v>
      </c>
      <c r="P33" s="18">
        <f>H33*P13</f>
        <v>0</v>
      </c>
    </row>
    <row r="35" spans="1:16" x14ac:dyDescent="0.2">
      <c r="A35" t="s">
        <v>18</v>
      </c>
    </row>
    <row r="36" spans="1:16" ht="58.5" customHeight="1" x14ac:dyDescent="0.2">
      <c r="A36" s="42" t="s">
        <v>33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</sheetData>
  <sheetProtection password="CE55" sheet="1" objects="1" scenarios="1"/>
  <mergeCells count="14">
    <mergeCell ref="D9:D13"/>
    <mergeCell ref="E9:E13"/>
    <mergeCell ref="G7:P7"/>
    <mergeCell ref="A7:F7"/>
    <mergeCell ref="A36:P36"/>
    <mergeCell ref="A9:B13"/>
    <mergeCell ref="K9:P9"/>
    <mergeCell ref="K10:P10"/>
    <mergeCell ref="K11:P11"/>
    <mergeCell ref="K12:P12"/>
    <mergeCell ref="G13:I13"/>
    <mergeCell ref="F9:I11"/>
    <mergeCell ref="G12:I12"/>
    <mergeCell ref="C9:C13"/>
  </mergeCells>
  <pageMargins left="0.70866141732283472" right="0.70866141732283472" top="0.59055118110236227" bottom="0.19685039370078741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Urlaubsanspruch HiWi</vt:lpstr>
      <vt:lpstr>'Urlaubsanspruch HiWi'!Druckbereich</vt:lpstr>
    </vt:vector>
  </TitlesOfParts>
  <Company>Uni Heidelberg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leyer</dc:creator>
  <cp:lastModifiedBy>Kiefer, Sandra (ZUV)</cp:lastModifiedBy>
  <cp:lastPrinted>2014-07-23T07:58:05Z</cp:lastPrinted>
  <dcterms:created xsi:type="dcterms:W3CDTF">2014-03-11T08:44:03Z</dcterms:created>
  <dcterms:modified xsi:type="dcterms:W3CDTF">2014-11-24T12:06:09Z</dcterms:modified>
</cp:coreProperties>
</file>